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cheda sinottica" sheetId="1" state="visible" r:id="rId2"/>
  </sheets>
  <definedNames>
    <definedName function="false" hidden="false" localSheetId="0" name="_xlnm.Print_Area" vbProcedure="false">'Scheda sinottica'!$A$1:$J$59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<sst xmlns="http://schemas.openxmlformats.org/spreadsheetml/2006/main" count="198" uniqueCount="113">
  <si>
    <t xml:space="preserve">SCHEDA SINOTTICA - PRINCIPALI TIPOLOGIE DI INTERVENTO</t>
  </si>
  <si>
    <t xml:space="preserve">Area</t>
  </si>
  <si>
    <t xml:space="preserve">Tipologia attuativa</t>
  </si>
  <si>
    <t xml:space="preserve">Intervento</t>
  </si>
  <si>
    <t xml:space="preserve">n. scheda</t>
  </si>
  <si>
    <t xml:space="preserve">Ambito/Tipologia interventi da Tassonomia PO</t>
  </si>
  <si>
    <t xml:space="preserve">Proponente</t>
  </si>
  <si>
    <t xml:space="preserve">Costo indicativo (MEuro)</t>
  </si>
  <si>
    <t xml:space="preserve">% Costo intervento</t>
  </si>
  <si>
    <t xml:space="preserve">% Costo tipologia attuativa</t>
  </si>
  <si>
    <t xml:space="preserve">Costo indicativo (Euro)</t>
  </si>
  <si>
    <t xml:space="preserve">Costo indicativo (Meuro)</t>
  </si>
  <si>
    <t xml:space="preserve">A</t>
  </si>
  <si>
    <t xml:space="preserve">Patrimonio Pubblico - opere di riqualificazione e rifunzionalizzazione</t>
  </si>
  <si>
    <t xml:space="preserve">Restauro e manutenzione straordinaria dell'antico Monastero delle Suore Carmelitane Scalze detto delle Artigianelle sito in piazza kalsa </t>
  </si>
  <si>
    <t xml:space="preserve">A.1</t>
  </si>
  <si>
    <t xml:space="preserve">RIQUALIFICAZIONE E SICUREZZA URBANA (Riqualificazione e rifunzionalizzazione dei beni pubblici che assolvono ad un interesse pubblico - anche di valore storico o artistico, volti al miglioramento della qualità e al decoro degli spazi urbani)</t>
  </si>
  <si>
    <t xml:space="preserve">MIBAC/Comune</t>
  </si>
  <si>
    <t xml:space="preserve">Completamento del restauro del complesso di S. Maria allo Spasimo - stralcio 2 (completamento ambiti dell'intervento ex sisma)</t>
  </si>
  <si>
    <t xml:space="preserve">A.3</t>
  </si>
  <si>
    <t xml:space="preserve">Restauro del Collegio della Sapienza alla Magione</t>
  </si>
  <si>
    <t xml:space="preserve">A.6</t>
  </si>
  <si>
    <t xml:space="preserve">Restauro e riqualificazione dell’ex Convento di Santa Maria degli Angeli, detto “Gancia”, sede dell’Archivio di Stato di Palermo per la fruizione e valorizzazione del patrimonio archivistico conservato</t>
  </si>
  <si>
    <t xml:space="preserve">A.11</t>
  </si>
  <si>
    <t xml:space="preserve">Infrastrutture urbane: opere di riqualificazione</t>
  </si>
  <si>
    <t xml:space="preserve">Lavori di manutenzione straordinaria delle pavimentazioni di piazza Kalsa, via Cervello e piazzetta Porta Reale</t>
  </si>
  <si>
    <t xml:space="preserve">A.2</t>
  </si>
  <si>
    <t xml:space="preserve">RIQUALIFICAZIONE E SICUREZZA URBANA (Riqualificazione degli spazi pubblici)</t>
  </si>
  <si>
    <t xml:space="preserve">Restauro del giardino sul bastione dello Spasimo</t>
  </si>
  <si>
    <t xml:space="preserve">A.4</t>
  </si>
  <si>
    <t xml:space="preserve">Lavori di manutenzione straordinaria delle pavimentazioni di via S. Teresa, via dello Spasimo e piazza della Vittoria allo Spasimo</t>
  </si>
  <si>
    <t xml:space="preserve">A.5</t>
  </si>
  <si>
    <t xml:space="preserve">Lavori di manutenzione straordinaria delle pavimentazioni di via Butera e piazza del Cavalluccio Marino</t>
  </si>
  <si>
    <t xml:space="preserve">A.7</t>
  </si>
  <si>
    <t xml:space="preserve">Lavori di manutenzione straordinaria delle pavimentazioni di via Castrofilippo</t>
  </si>
  <si>
    <t xml:space="preserve">A.8</t>
  </si>
  <si>
    <t xml:space="preserve">Realizzazione di insiemi organici di spazi pubblici a verde alle Mura di S. Teresa - Lotto aree pubbliche</t>
  </si>
  <si>
    <t xml:space="preserve">A.9</t>
  </si>
  <si>
    <t xml:space="preserve">Lavori di manutenzione straordinaria delle pavimentazioni di piazza dello Spasimo</t>
  </si>
  <si>
    <t xml:space="preserve">A.10</t>
  </si>
  <si>
    <t xml:space="preserve">B</t>
  </si>
  <si>
    <t xml:space="preserve">Lavori di manutenzione straordinaria delle pavimentazioni di piazza Marina</t>
  </si>
  <si>
    <t xml:space="preserve">B.1</t>
  </si>
  <si>
    <t xml:space="preserve">Lavori di manutenzione straordinaria delle pavimentazioni di via Alesandro Paternostro</t>
  </si>
  <si>
    <t xml:space="preserve">B.2</t>
  </si>
  <si>
    <t xml:space="preserve">Lavori di manutenzione straordinaria delle pavimentazioni di via Lungarini</t>
  </si>
  <si>
    <t xml:space="preserve">B.3</t>
  </si>
  <si>
    <t xml:space="preserve">Lavori di manutenzione straordinaria delle pavimentazioni di piazza Rivoluzione</t>
  </si>
  <si>
    <t xml:space="preserve">B.4</t>
  </si>
  <si>
    <t xml:space="preserve">Lavori di manutenzione straordinaria delle pavimentazioni di via Giuseppe Garibaldi</t>
  </si>
  <si>
    <t xml:space="preserve">B.5</t>
  </si>
  <si>
    <t xml:space="preserve">Lavori di manutenzione straordinaria delle pavimentazioni di via Divisi</t>
  </si>
  <si>
    <t xml:space="preserve">B.6</t>
  </si>
  <si>
    <t xml:space="preserve">C</t>
  </si>
  <si>
    <t xml:space="preserve">Progetto di Valorizzazione e restauro di Palazzo Marchesi</t>
  </si>
  <si>
    <t xml:space="preserve">C.1</t>
  </si>
  <si>
    <t xml:space="preserve">Lavori di manutenzione straordinaria delle pavimentazioni di piazza SS. 40 Martiri</t>
  </si>
  <si>
    <t xml:space="preserve">C.2</t>
  </si>
  <si>
    <t xml:space="preserve">Lavori di manutenzione straordinaria delle pavimentazioni di piazza Casa Professa</t>
  </si>
  <si>
    <t xml:space="preserve">C.3</t>
  </si>
  <si>
    <t xml:space="preserve">Progetto esecutivo delle opere di urbanizzazione e d'arredo urbano in piazzetta Brunaccini - I stralcio “lotto aree pubbliche”</t>
  </si>
  <si>
    <t xml:space="preserve">C.4</t>
  </si>
  <si>
    <t xml:space="preserve">D</t>
  </si>
  <si>
    <t xml:space="preserve">Lavori di manutenzione straordinaria delle pavimentazioni di piazza del Parlamento</t>
  </si>
  <si>
    <t xml:space="preserve">D.1</t>
  </si>
  <si>
    <t xml:space="preserve">Lavori di manutenzione straordinaria delle pavimentazioni di via del Bastione e piazza della Pinta</t>
  </si>
  <si>
    <t xml:space="preserve">D.2</t>
  </si>
  <si>
    <t xml:space="preserve">Lavori di manutenzione straordinaria delle pavimentazioni di piazza Porta Montalto </t>
  </si>
  <si>
    <t xml:space="preserve">D.3</t>
  </si>
  <si>
    <t xml:space="preserve">Lavori di manutenzione straordinaria delle pavimentazioni di piazza S. Giovanni Decollato e via Biscottai</t>
  </si>
  <si>
    <t xml:space="preserve">D.4</t>
  </si>
  <si>
    <t xml:space="preserve">Lavori di manutenzione straordinaria delle pavimentazioni di via Albergheria</t>
  </si>
  <si>
    <t xml:space="preserve">D.5</t>
  </si>
  <si>
    <t xml:space="preserve">E</t>
  </si>
  <si>
    <t xml:space="preserve">Lavori di manutenzione straordinaria delle pavimentazioni di via S. Antonino, piazzetta Parlatorio, vicolo e piazzetta delle vergini e salita Castellana</t>
  </si>
  <si>
    <t xml:space="preserve">E.1</t>
  </si>
  <si>
    <t xml:space="preserve">Lavori di manutenzione straordinaria delle pavimentazioni di via Bandiera, via e piazzetta S.Basilio e via Trabia</t>
  </si>
  <si>
    <t xml:space="preserve">E.2</t>
  </si>
  <si>
    <t xml:space="preserve">Restauro ex Convento San Basilio (Casa delle Culture)</t>
  </si>
  <si>
    <t xml:space="preserve">E.3</t>
  </si>
  <si>
    <t xml:space="preserve">F</t>
  </si>
  <si>
    <t xml:space="preserve">Lavori di restauro di Palazzo Gulì - Completamento</t>
  </si>
  <si>
    <t xml:space="preserve">F.1</t>
  </si>
  <si>
    <t xml:space="preserve">Progetto di completamento dei locali di proprietà comunale all'interno del 'piano di recupero compreso tra le vie Maqueda, discesa dei Giovenchi, discesa delle Capre e via Sant’Agostino</t>
  </si>
  <si>
    <t xml:space="preserve">F.2</t>
  </si>
  <si>
    <t xml:space="preserve">Lavori di manutenzione straordinaria in piazza S. Onofrio</t>
  </si>
  <si>
    <t xml:space="preserve">F.3</t>
  </si>
  <si>
    <t xml:space="preserve">Lavori di manutenzione straordinaria del giardino di piazza Settangeli</t>
  </si>
  <si>
    <t xml:space="preserve">F.4</t>
  </si>
  <si>
    <t xml:space="preserve">Lavori di manutenzione straordinaria delle pavimentazioni di via S. Agostino</t>
  </si>
  <si>
    <t xml:space="preserve">F.5</t>
  </si>
  <si>
    <t xml:space="preserve">Lavori di manutenzione straordinaria delle pavimentazioni di via Beati Paoli, via e piazzetts S. Agata alla Guilla e piazza S. Isidoro alla Guilla</t>
  </si>
  <si>
    <t xml:space="preserve">F.6</t>
  </si>
  <si>
    <t xml:space="preserve">Lavori di manutenzione straordinaria delle pavimentazioni di via Papireto e piazza Domenico Peranni</t>
  </si>
  <si>
    <t xml:space="preserve">F.7</t>
  </si>
  <si>
    <t xml:space="preserve">Restauro e rifunzionalizzazione dell'ex Collegio San Rocco</t>
  </si>
  <si>
    <t xml:space="preserve">F.8</t>
  </si>
  <si>
    <t xml:space="preserve">Museo Riso - Ampliamento e riqualificazione degli spazi esterni e adeguamento agli standard museali europei</t>
  </si>
  <si>
    <t xml:space="preserve">F.9</t>
  </si>
  <si>
    <t xml:space="preserve">Completamento della scala ovale del Museo riso di Arte contemporanea di Palermo</t>
  </si>
  <si>
    <t xml:space="preserve">F.10</t>
  </si>
  <si>
    <t xml:space="preserve">INTERVENTI IMMATERIALI</t>
  </si>
  <si>
    <t xml:space="preserve">Sostegno alle imprese di servizi culturali e all’industria creativa</t>
  </si>
  <si>
    <t xml:space="preserve">N. </t>
  </si>
  <si>
    <t xml:space="preserve">GiocaMuseo percorsi didattici con animazioni e realtà aumentata per la fruizione via web</t>
  </si>
  <si>
    <t xml:space="preserve">MuseoCity Sistema museale integrato del Centro Storico</t>
  </si>
  <si>
    <t xml:space="preserve">Mostra itinerante Sicilia/Grecia/Magna Grecia</t>
  </si>
  <si>
    <t xml:space="preserve">SINTESI</t>
  </si>
  <si>
    <t xml:space="preserve">A, B, C, D, E, F</t>
  </si>
  <si>
    <t xml:space="preserve">Vedi elenco sopra</t>
  </si>
  <si>
    <t xml:space="preserve">N</t>
  </si>
  <si>
    <t xml:space="preserve">Immateriali</t>
  </si>
  <si>
    <t xml:space="preserve">MIBAC/Regione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</si>
</sst>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€ &quot;* #,##0.00_-;&quot;-€ &quot;* #,##0.00_-;_-&quot;€ &quot;* \-??_-;_-@_-"/>
    <numFmt numFmtId="166" formatCode="#,##0.00_ ;\-#,##0.00\ "/>
    <numFmt numFmtId="167" formatCode="0.00%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6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FF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5B9BD5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2" borderId="0" applyFont="true" applyBorder="false" applyAlignment="true" applyProtection="false">
      <alignment horizontal="general" vertical="bottom" textRotation="0" wrapText="false" indent="0" shrinkToFit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9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7" fillId="0" borderId="9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7" fillId="0" borderId="10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3" borderId="10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1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3" borderId="1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3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3" borderId="1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3" borderId="1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3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Accent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M71"/>
  <sheetViews>
    <sheetView showFormulas="false" showGridLines="true" showRowColHeaders="true" showZeros="true" rightToLeft="false" tabSelected="true" showOutlineSymbols="true" defaultGridColor="true" view="pageBreakPreview" topLeftCell="A43" colorId="64" zoomScale="80" zoomScaleNormal="100" zoomScalePageLayoutView="80" workbookViewId="0">
      <selection pane="topLeft" activeCell="H51" activeCellId="0" sqref="H51"/>
    </sheetView>
  </sheetViews>
  <sheetFormatPr defaultRowHeight="15.75" zeroHeight="false" outlineLevelRow="0" outlineLevelCol="0"/>
  <cols>
    <col collapsed="false" customWidth="true" hidden="false" outlineLevel="0" max="1" min="1" style="1" width="2.85"/>
    <col collapsed="false" customWidth="true" hidden="false" outlineLevel="0" max="2" min="2" style="2" width="7.57"/>
    <col collapsed="false" customWidth="true" hidden="false" outlineLevel="0" max="3" min="3" style="3" width="24.57"/>
    <col collapsed="false" customWidth="true" hidden="false" outlineLevel="0" max="4" min="4" style="4" width="55.57"/>
    <col collapsed="false" customWidth="true" hidden="false" outlineLevel="0" max="5" min="5" style="4" width="15.42"/>
    <col collapsed="false" customWidth="true" hidden="false" outlineLevel="0" max="6" min="6" style="4" width="58.14"/>
    <col collapsed="false" customWidth="true" hidden="false" outlineLevel="0" max="7" min="7" style="4" width="19.42"/>
    <col collapsed="false" customWidth="true" hidden="false" outlineLevel="0" max="8" min="8" style="4" width="14.86"/>
    <col collapsed="false" customWidth="true" hidden="false" outlineLevel="0" max="9" min="9" style="4" width="12.57"/>
    <col collapsed="false" customWidth="true" hidden="false" outlineLevel="0" max="10" min="10" style="4" width="13.57"/>
    <col collapsed="false" customWidth="true" hidden="false" outlineLevel="0" max="12" min="11" style="4" width="24.86"/>
    <col collapsed="false" customWidth="true" hidden="false" outlineLevel="0" max="13" min="13" style="5" width="24.42"/>
    <col collapsed="false" customWidth="true" hidden="false" outlineLevel="0" max="14" min="14" style="5" width="5.28"/>
    <col collapsed="false" customWidth="true" hidden="false" outlineLevel="0" max="1025" min="15" style="1" width="9.14"/>
  </cols>
  <sheetData>
    <row r="1" customFormat="false" ht="16.5" hidden="false" customHeight="false" outlineLevel="0" collapsed="false"/>
    <row r="2" customFormat="false" ht="20.25" hidden="false" customHeight="true" outlineLevel="0" collapsed="false">
      <c r="D2" s="6" t="s">
        <v>0</v>
      </c>
      <c r="E2" s="7"/>
      <c r="F2" s="8"/>
    </row>
    <row r="3" customFormat="false" ht="17.25" hidden="false" customHeight="false" outlineLevel="0" collapsed="false"/>
    <row r="4" customFormat="false" ht="48" hidden="false" customHeight="false" outlineLevel="0" collapsed="false">
      <c r="B4" s="9" t="s">
        <v>1</v>
      </c>
      <c r="C4" s="9" t="s">
        <v>2</v>
      </c>
      <c r="D4" s="9" t="s">
        <v>3</v>
      </c>
      <c r="E4" s="9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1"/>
      <c r="L4" s="12" t="s">
        <v>10</v>
      </c>
      <c r="M4" s="12" t="s">
        <v>11</v>
      </c>
    </row>
    <row r="5" customFormat="false" ht="56.25" hidden="false" customHeight="true" outlineLevel="0" collapsed="false">
      <c r="B5" s="13" t="s">
        <v>12</v>
      </c>
      <c r="C5" s="14" t="s">
        <v>13</v>
      </c>
      <c r="D5" s="15" t="s">
        <v>14</v>
      </c>
      <c r="E5" s="16" t="s">
        <v>15</v>
      </c>
      <c r="F5" s="17" t="s">
        <v>16</v>
      </c>
      <c r="G5" s="18" t="s">
        <v>17</v>
      </c>
      <c r="H5" s="19" t="n">
        <f aca="false">M5</f>
        <v>5.8</v>
      </c>
      <c r="I5" s="20" t="n">
        <f aca="false">H5/$H$44</f>
        <v>0.0724969889281861</v>
      </c>
      <c r="J5" s="21" t="n">
        <f aca="false">(H5+H6+H7+H8)/H44</f>
        <v>0.197491797425059</v>
      </c>
      <c r="K5" s="22"/>
      <c r="L5" s="23" t="n">
        <f aca="false">5800000</f>
        <v>5800000</v>
      </c>
      <c r="M5" s="23" t="n">
        <f aca="false">L5/1000000</f>
        <v>5.8</v>
      </c>
    </row>
    <row r="6" customFormat="false" ht="47.25" hidden="false" customHeight="false" outlineLevel="0" collapsed="false">
      <c r="B6" s="13"/>
      <c r="C6" s="14"/>
      <c r="D6" s="24" t="s">
        <v>18</v>
      </c>
      <c r="E6" s="25" t="s">
        <v>19</v>
      </c>
      <c r="F6" s="17"/>
      <c r="G6" s="25" t="s">
        <v>17</v>
      </c>
      <c r="H6" s="19" t="n">
        <f aca="false">M6</f>
        <v>1.5</v>
      </c>
      <c r="I6" s="26" t="n">
        <f aca="false">H6/$H$44</f>
        <v>0.0187492212745309</v>
      </c>
      <c r="J6" s="21"/>
      <c r="K6" s="27"/>
      <c r="L6" s="28" t="n">
        <f aca="false">1500000</f>
        <v>1500000</v>
      </c>
      <c r="M6" s="23" t="n">
        <f aca="false">L6/1000000</f>
        <v>1.5</v>
      </c>
    </row>
    <row r="7" customFormat="false" ht="27" hidden="false" customHeight="true" outlineLevel="0" collapsed="false">
      <c r="B7" s="13"/>
      <c r="C7" s="14"/>
      <c r="D7" s="29" t="s">
        <v>20</v>
      </c>
      <c r="E7" s="25" t="s">
        <v>21</v>
      </c>
      <c r="F7" s="17"/>
      <c r="G7" s="25" t="s">
        <v>17</v>
      </c>
      <c r="H7" s="19" t="n">
        <f aca="false">M7</f>
        <v>3.5</v>
      </c>
      <c r="I7" s="26" t="n">
        <f aca="false">H7/$H$44</f>
        <v>0.0437481829739054</v>
      </c>
      <c r="J7" s="21"/>
      <c r="K7" s="22"/>
      <c r="L7" s="28" t="n">
        <f aca="false">3500000</f>
        <v>3500000</v>
      </c>
      <c r="M7" s="23" t="n">
        <f aca="false">L7/1000000</f>
        <v>3.5</v>
      </c>
    </row>
    <row r="8" customFormat="false" ht="63" hidden="false" customHeight="false" outlineLevel="0" collapsed="false">
      <c r="B8" s="13"/>
      <c r="C8" s="14"/>
      <c r="D8" s="30" t="s">
        <v>22</v>
      </c>
      <c r="E8" s="25" t="s">
        <v>23</v>
      </c>
      <c r="F8" s="17"/>
      <c r="G8" s="25" t="s">
        <v>17</v>
      </c>
      <c r="H8" s="19" t="n">
        <f aca="false">M8</f>
        <v>5</v>
      </c>
      <c r="I8" s="26" t="n">
        <f aca="false">H8/$H$44</f>
        <v>0.0624974042484363</v>
      </c>
      <c r="J8" s="21"/>
      <c r="K8" s="22"/>
      <c r="L8" s="28" t="n">
        <v>5000000</v>
      </c>
      <c r="M8" s="23" t="n">
        <f aca="false">L8/1000000</f>
        <v>5</v>
      </c>
    </row>
    <row r="9" customFormat="false" ht="44.25" hidden="false" customHeight="true" outlineLevel="0" collapsed="false">
      <c r="B9" s="13"/>
      <c r="C9" s="31" t="s">
        <v>24</v>
      </c>
      <c r="D9" s="32" t="s">
        <v>25</v>
      </c>
      <c r="E9" s="25" t="s">
        <v>26</v>
      </c>
      <c r="F9" s="33" t="s">
        <v>27</v>
      </c>
      <c r="G9" s="25" t="s">
        <v>17</v>
      </c>
      <c r="H9" s="19" t="n">
        <f aca="false">M9</f>
        <v>3</v>
      </c>
      <c r="I9" s="26" t="n">
        <f aca="false">H9/$H$44</f>
        <v>0.0374984425490618</v>
      </c>
      <c r="J9" s="26" t="n">
        <f aca="false">(H9+H10+H11+H12+H13+H14+H15)/H44</f>
        <v>0.114370249774638</v>
      </c>
      <c r="K9" s="22"/>
      <c r="L9" s="28" t="n">
        <f aca="false">3000000</f>
        <v>3000000</v>
      </c>
      <c r="M9" s="23" t="n">
        <f aca="false">L9/1000000</f>
        <v>3</v>
      </c>
    </row>
    <row r="10" customFormat="false" ht="15.75" hidden="false" customHeight="false" outlineLevel="0" collapsed="false">
      <c r="B10" s="13"/>
      <c r="C10" s="31"/>
      <c r="D10" s="32" t="s">
        <v>28</v>
      </c>
      <c r="E10" s="25" t="s">
        <v>29</v>
      </c>
      <c r="F10" s="33"/>
      <c r="G10" s="25" t="s">
        <v>17</v>
      </c>
      <c r="H10" s="19" t="n">
        <f aca="false">M10</f>
        <v>0.3</v>
      </c>
      <c r="I10" s="26" t="n">
        <f aca="false">H10/$H$44</f>
        <v>0.00374984425490618</v>
      </c>
      <c r="J10" s="26"/>
      <c r="K10" s="22"/>
      <c r="L10" s="28" t="n">
        <f aca="false">300000</f>
        <v>300000</v>
      </c>
      <c r="M10" s="23" t="n">
        <f aca="false">L10/1000000</f>
        <v>0.3</v>
      </c>
    </row>
    <row r="11" customFormat="false" ht="47.25" hidden="false" customHeight="false" outlineLevel="0" collapsed="false">
      <c r="B11" s="13"/>
      <c r="C11" s="31"/>
      <c r="D11" s="32" t="s">
        <v>30</v>
      </c>
      <c r="E11" s="25" t="s">
        <v>31</v>
      </c>
      <c r="F11" s="33"/>
      <c r="G11" s="25" t="s">
        <v>17</v>
      </c>
      <c r="H11" s="19" t="n">
        <f aca="false">M11</f>
        <v>1.9</v>
      </c>
      <c r="I11" s="26" t="n">
        <f aca="false">H11/$H$44</f>
        <v>0.0237490136144058</v>
      </c>
      <c r="J11" s="26"/>
      <c r="K11" s="22"/>
      <c r="L11" s="28" t="n">
        <v>1900000</v>
      </c>
      <c r="M11" s="23" t="n">
        <f aca="false">L11/1000000</f>
        <v>1.9</v>
      </c>
    </row>
    <row r="12" customFormat="false" ht="45" hidden="false" customHeight="true" outlineLevel="0" collapsed="false">
      <c r="B12" s="13"/>
      <c r="C12" s="31"/>
      <c r="D12" s="34" t="s">
        <v>32</v>
      </c>
      <c r="E12" s="25" t="s">
        <v>33</v>
      </c>
      <c r="F12" s="33"/>
      <c r="G12" s="25" t="s">
        <v>17</v>
      </c>
      <c r="H12" s="19" t="n">
        <f aca="false">M12</f>
        <v>2.1</v>
      </c>
      <c r="I12" s="26" t="n">
        <f aca="false">H12/$H$44</f>
        <v>0.0262489097843432</v>
      </c>
      <c r="J12" s="26"/>
      <c r="K12" s="22"/>
      <c r="L12" s="28" t="n">
        <v>2100000</v>
      </c>
      <c r="M12" s="23" t="n">
        <f aca="false">L12/1000000</f>
        <v>2.1</v>
      </c>
    </row>
    <row r="13" customFormat="false" ht="31.5" hidden="false" customHeight="false" outlineLevel="0" collapsed="false">
      <c r="B13" s="13"/>
      <c r="C13" s="31"/>
      <c r="D13" s="34" t="s">
        <v>34</v>
      </c>
      <c r="E13" s="25" t="s">
        <v>35</v>
      </c>
      <c r="F13" s="33"/>
      <c r="G13" s="25" t="s">
        <v>17</v>
      </c>
      <c r="H13" s="19" t="n">
        <f aca="false">M13</f>
        <v>0.25</v>
      </c>
      <c r="I13" s="26" t="n">
        <f aca="false">H13/$H$44</f>
        <v>0.00312487021242181</v>
      </c>
      <c r="J13" s="26"/>
      <c r="K13" s="22"/>
      <c r="L13" s="28" t="n">
        <v>250000</v>
      </c>
      <c r="M13" s="23" t="n">
        <f aca="false">L13/1000000</f>
        <v>0.25</v>
      </c>
    </row>
    <row r="14" customFormat="false" ht="31.5" hidden="false" customHeight="false" outlineLevel="0" collapsed="false">
      <c r="B14" s="13"/>
      <c r="C14" s="31"/>
      <c r="D14" s="34" t="s">
        <v>36</v>
      </c>
      <c r="E14" s="25" t="s">
        <v>37</v>
      </c>
      <c r="F14" s="33"/>
      <c r="G14" s="25" t="s">
        <v>17</v>
      </c>
      <c r="H14" s="19" t="n">
        <f aca="false">M14</f>
        <v>0.6</v>
      </c>
      <c r="I14" s="26" t="n">
        <f aca="false">H14/$H$44</f>
        <v>0.00749968850981235</v>
      </c>
      <c r="J14" s="26"/>
      <c r="K14" s="22"/>
      <c r="L14" s="28" t="n">
        <v>600000</v>
      </c>
      <c r="M14" s="23" t="n">
        <f aca="false">L14/1000000</f>
        <v>0.6</v>
      </c>
    </row>
    <row r="15" customFormat="false" ht="31.5" hidden="false" customHeight="false" outlineLevel="0" collapsed="false">
      <c r="B15" s="13"/>
      <c r="C15" s="31"/>
      <c r="D15" s="34" t="s">
        <v>38</v>
      </c>
      <c r="E15" s="25" t="s">
        <v>39</v>
      </c>
      <c r="F15" s="33"/>
      <c r="G15" s="25" t="s">
        <v>17</v>
      </c>
      <c r="H15" s="19" t="n">
        <f aca="false">M15</f>
        <v>1</v>
      </c>
      <c r="I15" s="26" t="n">
        <f aca="false">H15/$H$44</f>
        <v>0.0124994808496873</v>
      </c>
      <c r="J15" s="26"/>
      <c r="K15" s="22"/>
      <c r="L15" s="28" t="n">
        <v>1000000</v>
      </c>
      <c r="M15" s="23" t="n">
        <f aca="false">L15/1000000</f>
        <v>1</v>
      </c>
    </row>
    <row r="16" customFormat="false" ht="31.5" hidden="false" customHeight="true" outlineLevel="0" collapsed="false">
      <c r="B16" s="25" t="s">
        <v>40</v>
      </c>
      <c r="C16" s="35" t="s">
        <v>24</v>
      </c>
      <c r="D16" s="24" t="s">
        <v>41</v>
      </c>
      <c r="E16" s="25" t="s">
        <v>42</v>
      </c>
      <c r="F16" s="34" t="s">
        <v>27</v>
      </c>
      <c r="G16" s="25" t="s">
        <v>17</v>
      </c>
      <c r="H16" s="19" t="n">
        <f aca="false">M16</f>
        <v>1.35</v>
      </c>
      <c r="I16" s="26" t="n">
        <f aca="false">H16/$H$44</f>
        <v>0.0168742991470778</v>
      </c>
      <c r="J16" s="26" t="n">
        <f aca="false">(H16+H17+H18+H19+H20+H21)/H44</f>
        <v>0.0724969889281861</v>
      </c>
      <c r="K16" s="22"/>
      <c r="L16" s="28" t="n">
        <v>1350000</v>
      </c>
      <c r="M16" s="23" t="n">
        <f aca="false">L16/1000000</f>
        <v>1.35</v>
      </c>
    </row>
    <row r="17" customFormat="false" ht="31.5" hidden="false" customHeight="false" outlineLevel="0" collapsed="false">
      <c r="B17" s="25"/>
      <c r="C17" s="35"/>
      <c r="D17" s="24" t="s">
        <v>43</v>
      </c>
      <c r="E17" s="25" t="s">
        <v>44</v>
      </c>
      <c r="F17" s="34"/>
      <c r="G17" s="25" t="s">
        <v>17</v>
      </c>
      <c r="H17" s="19" t="n">
        <f aca="false">M17</f>
        <v>0.8</v>
      </c>
      <c r="I17" s="26" t="n">
        <f aca="false">H17/$H$44</f>
        <v>0.00999958467974981</v>
      </c>
      <c r="J17" s="26"/>
      <c r="K17" s="22"/>
      <c r="L17" s="28" t="n">
        <v>800000</v>
      </c>
      <c r="M17" s="23" t="n">
        <f aca="false">L17/1000000</f>
        <v>0.8</v>
      </c>
    </row>
    <row r="18" customFormat="false" ht="31.5" hidden="false" customHeight="false" outlineLevel="0" collapsed="false">
      <c r="B18" s="25"/>
      <c r="C18" s="35"/>
      <c r="D18" s="24" t="s">
        <v>45</v>
      </c>
      <c r="E18" s="25" t="s">
        <v>46</v>
      </c>
      <c r="F18" s="34"/>
      <c r="G18" s="25" t="s">
        <v>17</v>
      </c>
      <c r="H18" s="19" t="n">
        <f aca="false">M18</f>
        <v>0.55</v>
      </c>
      <c r="I18" s="26" t="n">
        <f aca="false">H18/$H$44</f>
        <v>0.00687471446732799</v>
      </c>
      <c r="J18" s="26"/>
      <c r="K18" s="22"/>
      <c r="L18" s="28" t="n">
        <v>550000</v>
      </c>
      <c r="M18" s="23" t="n">
        <f aca="false">L18/1000000</f>
        <v>0.55</v>
      </c>
    </row>
    <row r="19" customFormat="false" ht="31.5" hidden="false" customHeight="false" outlineLevel="0" collapsed="false">
      <c r="B19" s="25"/>
      <c r="C19" s="35"/>
      <c r="D19" s="24" t="s">
        <v>47</v>
      </c>
      <c r="E19" s="25" t="s">
        <v>48</v>
      </c>
      <c r="F19" s="34"/>
      <c r="G19" s="25" t="s">
        <v>17</v>
      </c>
      <c r="H19" s="19" t="n">
        <f aca="false">M19</f>
        <v>0.5</v>
      </c>
      <c r="I19" s="26" t="n">
        <f aca="false">H19/$H$44</f>
        <v>0.00624974042484363</v>
      </c>
      <c r="J19" s="26"/>
      <c r="K19" s="22"/>
      <c r="L19" s="28" t="n">
        <v>500000</v>
      </c>
      <c r="M19" s="23" t="n">
        <f aca="false">L19/1000000</f>
        <v>0.5</v>
      </c>
    </row>
    <row r="20" customFormat="false" ht="31.5" hidden="false" customHeight="false" outlineLevel="0" collapsed="false">
      <c r="B20" s="25"/>
      <c r="C20" s="35"/>
      <c r="D20" s="24" t="s">
        <v>49</v>
      </c>
      <c r="E20" s="25" t="s">
        <v>50</v>
      </c>
      <c r="F20" s="34"/>
      <c r="G20" s="25" t="s">
        <v>17</v>
      </c>
      <c r="H20" s="19" t="n">
        <f aca="false">M20</f>
        <v>2</v>
      </c>
      <c r="I20" s="26" t="n">
        <f aca="false">H20/$H$44</f>
        <v>0.0249989616993745</v>
      </c>
      <c r="J20" s="26"/>
      <c r="K20" s="22"/>
      <c r="L20" s="28" t="n">
        <v>2000000</v>
      </c>
      <c r="M20" s="23" t="n">
        <f aca="false">L20/1000000</f>
        <v>2</v>
      </c>
    </row>
    <row r="21" customFormat="false" ht="31.5" hidden="false" customHeight="false" outlineLevel="0" collapsed="false">
      <c r="B21" s="25"/>
      <c r="C21" s="35"/>
      <c r="D21" s="24" t="s">
        <v>51</v>
      </c>
      <c r="E21" s="25" t="s">
        <v>52</v>
      </c>
      <c r="F21" s="34"/>
      <c r="G21" s="25" t="s">
        <v>17</v>
      </c>
      <c r="H21" s="19" t="n">
        <f aca="false">M21</f>
        <v>0.6</v>
      </c>
      <c r="I21" s="26" t="n">
        <f aca="false">H21/$H$44</f>
        <v>0.00749968850981235</v>
      </c>
      <c r="J21" s="26"/>
      <c r="K21" s="22"/>
      <c r="L21" s="28" t="n">
        <v>600000</v>
      </c>
      <c r="M21" s="23" t="n">
        <f aca="false">L21/1000000</f>
        <v>0.6</v>
      </c>
    </row>
    <row r="22" customFormat="false" ht="78.75" hidden="false" customHeight="false" outlineLevel="0" collapsed="false">
      <c r="B22" s="25" t="s">
        <v>53</v>
      </c>
      <c r="C22" s="31" t="s">
        <v>13</v>
      </c>
      <c r="D22" s="24" t="s">
        <v>54</v>
      </c>
      <c r="E22" s="25" t="s">
        <v>55</v>
      </c>
      <c r="F22" s="24" t="s">
        <v>16</v>
      </c>
      <c r="G22" s="25" t="s">
        <v>17</v>
      </c>
      <c r="H22" s="19" t="n">
        <f aca="false">M22</f>
        <v>3.5</v>
      </c>
      <c r="I22" s="26" t="n">
        <f aca="false">H22/$H$44</f>
        <v>0.0437481829739054</v>
      </c>
      <c r="J22" s="36" t="n">
        <f aca="false">H22/H44</f>
        <v>0.0437481829739054</v>
      </c>
      <c r="K22" s="22"/>
      <c r="L22" s="28" t="n">
        <v>3500000</v>
      </c>
      <c r="M22" s="23" t="n">
        <f aca="false">L22/1000000</f>
        <v>3.5</v>
      </c>
    </row>
    <row r="23" customFormat="false" ht="31.5" hidden="false" customHeight="true" outlineLevel="0" collapsed="false">
      <c r="B23" s="25"/>
      <c r="C23" s="31" t="s">
        <v>24</v>
      </c>
      <c r="D23" s="24" t="s">
        <v>56</v>
      </c>
      <c r="E23" s="25" t="s">
        <v>57</v>
      </c>
      <c r="F23" s="34" t="s">
        <v>27</v>
      </c>
      <c r="G23" s="25" t="s">
        <v>17</v>
      </c>
      <c r="H23" s="19" t="n">
        <f aca="false">M23</f>
        <v>0.36</v>
      </c>
      <c r="I23" s="26" t="n">
        <f aca="false">H23/$H$44</f>
        <v>0.00449981310588741</v>
      </c>
      <c r="J23" s="26" t="n">
        <f aca="false">(H23+H24+H25)/H44</f>
        <v>0.0273738630608151</v>
      </c>
      <c r="K23" s="22"/>
      <c r="L23" s="28" t="n">
        <v>360000</v>
      </c>
      <c r="M23" s="23" t="n">
        <f aca="false">L23/1000000</f>
        <v>0.36</v>
      </c>
    </row>
    <row r="24" customFormat="false" ht="31.5" hidden="false" customHeight="false" outlineLevel="0" collapsed="false">
      <c r="B24" s="25"/>
      <c r="C24" s="31"/>
      <c r="D24" s="34" t="s">
        <v>58</v>
      </c>
      <c r="E24" s="25" t="s">
        <v>59</v>
      </c>
      <c r="F24" s="34"/>
      <c r="G24" s="25" t="s">
        <v>17</v>
      </c>
      <c r="H24" s="19" t="n">
        <f aca="false">M24</f>
        <v>1.2</v>
      </c>
      <c r="I24" s="26" t="n">
        <f aca="false">H24/$H$44</f>
        <v>0.0149993770196247</v>
      </c>
      <c r="J24" s="26"/>
      <c r="K24" s="22"/>
      <c r="L24" s="28" t="n">
        <v>1200000</v>
      </c>
      <c r="M24" s="23" t="n">
        <f aca="false">L24/1000000</f>
        <v>1.2</v>
      </c>
    </row>
    <row r="25" customFormat="false" ht="47.25" hidden="false" customHeight="false" outlineLevel="0" collapsed="false">
      <c r="B25" s="25"/>
      <c r="C25" s="31"/>
      <c r="D25" s="34" t="s">
        <v>60</v>
      </c>
      <c r="E25" s="25" t="s">
        <v>61</v>
      </c>
      <c r="F25" s="34"/>
      <c r="G25" s="25" t="s">
        <v>17</v>
      </c>
      <c r="H25" s="19" t="n">
        <f aca="false">M25</f>
        <v>0.63</v>
      </c>
      <c r="I25" s="26" t="n">
        <f aca="false">H25/$H$44</f>
        <v>0.00787467293530297</v>
      </c>
      <c r="J25" s="26"/>
      <c r="K25" s="22"/>
      <c r="L25" s="28" t="n">
        <v>630000</v>
      </c>
      <c r="M25" s="23" t="n">
        <f aca="false">L25/1000000</f>
        <v>0.63</v>
      </c>
    </row>
    <row r="26" customFormat="false" ht="31.5" hidden="false" customHeight="true" outlineLevel="0" collapsed="false">
      <c r="B26" s="25" t="s">
        <v>62</v>
      </c>
      <c r="C26" s="31" t="s">
        <v>24</v>
      </c>
      <c r="D26" s="34" t="s">
        <v>63</v>
      </c>
      <c r="E26" s="25" t="s">
        <v>64</v>
      </c>
      <c r="F26" s="34" t="s">
        <v>27</v>
      </c>
      <c r="G26" s="25" t="s">
        <v>17</v>
      </c>
      <c r="H26" s="19" t="n">
        <f aca="false">M26</f>
        <v>4</v>
      </c>
      <c r="I26" s="26" t="n">
        <f aca="false">H26/$H$44</f>
        <v>0.049997923398749</v>
      </c>
      <c r="J26" s="26" t="n">
        <f aca="false">(H26+H27+H28+H29+H30)/H44</f>
        <v>0.119370042114513</v>
      </c>
      <c r="K26" s="22"/>
      <c r="L26" s="28" t="n">
        <v>4000000</v>
      </c>
      <c r="M26" s="23" t="n">
        <f aca="false">L26/1000000</f>
        <v>4</v>
      </c>
    </row>
    <row r="27" customFormat="false" ht="31.5" hidden="false" customHeight="false" outlineLevel="0" collapsed="false">
      <c r="B27" s="25"/>
      <c r="C27" s="31"/>
      <c r="D27" s="34" t="s">
        <v>65</v>
      </c>
      <c r="E27" s="25" t="s">
        <v>66</v>
      </c>
      <c r="F27" s="34"/>
      <c r="G27" s="25" t="s">
        <v>17</v>
      </c>
      <c r="H27" s="19" t="n">
        <f aca="false">M27</f>
        <v>1.3</v>
      </c>
      <c r="I27" s="26" t="n">
        <f aca="false">H27/$H$44</f>
        <v>0.0162493251045934</v>
      </c>
      <c r="J27" s="26"/>
      <c r="K27" s="22"/>
      <c r="L27" s="28" t="n">
        <v>1300000</v>
      </c>
      <c r="M27" s="23" t="n">
        <f aca="false">L27/1000000</f>
        <v>1.3</v>
      </c>
    </row>
    <row r="28" customFormat="false" ht="31.5" hidden="false" customHeight="false" outlineLevel="0" collapsed="false">
      <c r="B28" s="25"/>
      <c r="C28" s="31"/>
      <c r="D28" s="24" t="s">
        <v>67</v>
      </c>
      <c r="E28" s="25" t="s">
        <v>68</v>
      </c>
      <c r="F28" s="34"/>
      <c r="G28" s="25" t="s">
        <v>17</v>
      </c>
      <c r="H28" s="19" t="n">
        <f aca="false">M28</f>
        <v>1.7</v>
      </c>
      <c r="I28" s="26" t="n">
        <f aca="false">H28/$H$44</f>
        <v>0.0212491174444683</v>
      </c>
      <c r="J28" s="26"/>
      <c r="K28" s="22"/>
      <c r="L28" s="28" t="n">
        <v>1700000</v>
      </c>
      <c r="M28" s="23" t="n">
        <f aca="false">L28/1000000</f>
        <v>1.7</v>
      </c>
    </row>
    <row r="29" customFormat="false" ht="50.25" hidden="false" customHeight="true" outlineLevel="0" collapsed="false">
      <c r="B29" s="25"/>
      <c r="C29" s="31"/>
      <c r="D29" s="24" t="s">
        <v>69</v>
      </c>
      <c r="E29" s="25" t="s">
        <v>70</v>
      </c>
      <c r="F29" s="34"/>
      <c r="G29" s="25" t="s">
        <v>17</v>
      </c>
      <c r="H29" s="19" t="n">
        <f aca="false">M29</f>
        <v>1.65</v>
      </c>
      <c r="I29" s="26" t="n">
        <f aca="false">H29/$H$44</f>
        <v>0.020624143401984</v>
      </c>
      <c r="J29" s="26"/>
      <c r="K29" s="22"/>
      <c r="L29" s="28" t="n">
        <v>1650000</v>
      </c>
      <c r="M29" s="23" t="n">
        <f aca="false">L29/1000000</f>
        <v>1.65</v>
      </c>
    </row>
    <row r="30" customFormat="false" ht="31.5" hidden="false" customHeight="false" outlineLevel="0" collapsed="false">
      <c r="B30" s="25"/>
      <c r="C30" s="31"/>
      <c r="D30" s="24" t="s">
        <v>71</v>
      </c>
      <c r="E30" s="25" t="s">
        <v>72</v>
      </c>
      <c r="F30" s="34"/>
      <c r="G30" s="25" t="s">
        <v>17</v>
      </c>
      <c r="H30" s="19" t="n">
        <f aca="false">M30</f>
        <v>0.9</v>
      </c>
      <c r="I30" s="26" t="n">
        <f aca="false">H30/$H$44</f>
        <v>0.0112495327647185</v>
      </c>
      <c r="J30" s="26"/>
      <c r="K30" s="22"/>
      <c r="L30" s="28" t="n">
        <v>900000</v>
      </c>
      <c r="M30" s="23" t="n">
        <f aca="false">L30/1000000</f>
        <v>0.9</v>
      </c>
    </row>
    <row r="31" customFormat="false" ht="47.25" hidden="false" customHeight="true" outlineLevel="0" collapsed="false">
      <c r="B31" s="25" t="s">
        <v>73</v>
      </c>
      <c r="C31" s="37" t="s">
        <v>24</v>
      </c>
      <c r="D31" s="24" t="s">
        <v>74</v>
      </c>
      <c r="E31" s="25" t="s">
        <v>75</v>
      </c>
      <c r="F31" s="24" t="s">
        <v>27</v>
      </c>
      <c r="G31" s="25" t="s">
        <v>17</v>
      </c>
      <c r="H31" s="19" t="n">
        <f aca="false">M31</f>
        <v>0.9</v>
      </c>
      <c r="I31" s="26" t="n">
        <f aca="false">H31/$H$44</f>
        <v>0.0112495327647185</v>
      </c>
      <c r="J31" s="26" t="n">
        <f aca="false">(H31+H32)/H44</f>
        <v>0.0237490136144058</v>
      </c>
      <c r="K31" s="22"/>
      <c r="L31" s="28" t="n">
        <v>900000</v>
      </c>
      <c r="M31" s="23" t="n">
        <f aca="false">L31/1000000</f>
        <v>0.9</v>
      </c>
    </row>
    <row r="32" customFormat="false" ht="47.25" hidden="false" customHeight="false" outlineLevel="0" collapsed="false">
      <c r="B32" s="25"/>
      <c r="C32" s="37"/>
      <c r="D32" s="24" t="s">
        <v>76</v>
      </c>
      <c r="E32" s="25" t="s">
        <v>77</v>
      </c>
      <c r="F32" s="24"/>
      <c r="G32" s="25" t="s">
        <v>17</v>
      </c>
      <c r="H32" s="19" t="n">
        <f aca="false">M32</f>
        <v>1</v>
      </c>
      <c r="I32" s="26" t="n">
        <f aca="false">H32/$H$44</f>
        <v>0.0124994808496873</v>
      </c>
      <c r="J32" s="26"/>
      <c r="K32" s="22"/>
      <c r="L32" s="28" t="n">
        <v>1000000</v>
      </c>
      <c r="M32" s="23" t="n">
        <f aca="false">L32/1000000</f>
        <v>1</v>
      </c>
    </row>
    <row r="33" customFormat="false" ht="78.75" hidden="false" customHeight="false" outlineLevel="0" collapsed="false">
      <c r="B33" s="25"/>
      <c r="C33" s="31" t="s">
        <v>13</v>
      </c>
      <c r="D33" s="29" t="s">
        <v>78</v>
      </c>
      <c r="E33" s="25" t="s">
        <v>79</v>
      </c>
      <c r="F33" s="24" t="s">
        <v>16</v>
      </c>
      <c r="G33" s="25" t="s">
        <v>17</v>
      </c>
      <c r="H33" s="19" t="n">
        <f aca="false">M33</f>
        <v>5.2</v>
      </c>
      <c r="I33" s="26" t="n">
        <f aca="false">H33/$H$44</f>
        <v>0.0649973004183738</v>
      </c>
      <c r="J33" s="26" t="n">
        <f aca="false">H33/H44</f>
        <v>0.0649973004183738</v>
      </c>
      <c r="K33" s="22"/>
      <c r="L33" s="28" t="n">
        <v>5200000</v>
      </c>
      <c r="M33" s="23" t="n">
        <f aca="false">L33/1000000</f>
        <v>5.2</v>
      </c>
    </row>
    <row r="34" customFormat="false" ht="78.75" hidden="false" customHeight="false" outlineLevel="0" collapsed="false">
      <c r="B34" s="25" t="s">
        <v>80</v>
      </c>
      <c r="C34" s="38" t="s">
        <v>13</v>
      </c>
      <c r="D34" s="29" t="s">
        <v>81</v>
      </c>
      <c r="E34" s="25" t="s">
        <v>82</v>
      </c>
      <c r="F34" s="24" t="s">
        <v>16</v>
      </c>
      <c r="G34" s="25" t="s">
        <v>17</v>
      </c>
      <c r="H34" s="19" t="n">
        <f aca="false">M34</f>
        <v>2.2</v>
      </c>
      <c r="I34" s="26" t="n">
        <f aca="false">H34/$H$44</f>
        <v>0.027498857869312</v>
      </c>
      <c r="J34" s="26" t="n">
        <f aca="false">H34/H44</f>
        <v>0.027498857869312</v>
      </c>
      <c r="K34" s="22"/>
      <c r="L34" s="28" t="n">
        <v>2200000</v>
      </c>
      <c r="M34" s="23" t="n">
        <f aca="false">L34/1000000</f>
        <v>2.2</v>
      </c>
    </row>
    <row r="35" customFormat="false" ht="63" hidden="false" customHeight="true" outlineLevel="0" collapsed="false">
      <c r="B35" s="25"/>
      <c r="C35" s="39" t="s">
        <v>24</v>
      </c>
      <c r="D35" s="29" t="s">
        <v>83</v>
      </c>
      <c r="E35" s="25" t="s">
        <v>84</v>
      </c>
      <c r="F35" s="24" t="s">
        <v>27</v>
      </c>
      <c r="G35" s="25" t="s">
        <v>17</v>
      </c>
      <c r="H35" s="19" t="n">
        <f aca="false">M35</f>
        <v>1</v>
      </c>
      <c r="I35" s="26" t="n">
        <f aca="false">H35/$H$44</f>
        <v>0.0124994808496873</v>
      </c>
      <c r="J35" s="26" t="n">
        <f aca="false">(H35+H36+H37+H38+H39+H40)/H44</f>
        <v>0.0776217760765579</v>
      </c>
      <c r="K35" s="22"/>
      <c r="L35" s="28" t="n">
        <v>1000000</v>
      </c>
      <c r="M35" s="23" t="n">
        <f aca="false">L35/1000000</f>
        <v>1</v>
      </c>
    </row>
    <row r="36" customFormat="false" ht="30" hidden="false" customHeight="true" outlineLevel="0" collapsed="false">
      <c r="B36" s="25"/>
      <c r="C36" s="39"/>
      <c r="D36" s="29" t="s">
        <v>85</v>
      </c>
      <c r="E36" s="25" t="s">
        <v>86</v>
      </c>
      <c r="F36" s="24"/>
      <c r="G36" s="25" t="s">
        <v>17</v>
      </c>
      <c r="H36" s="19" t="n">
        <f aca="false">M36</f>
        <v>1.5</v>
      </c>
      <c r="I36" s="26" t="n">
        <f aca="false">H36/$H$44</f>
        <v>0.0187492212745309</v>
      </c>
      <c r="J36" s="26"/>
      <c r="K36" s="22"/>
      <c r="L36" s="28" t="n">
        <v>1500000</v>
      </c>
      <c r="M36" s="23" t="n">
        <f aca="false">L36/1000000</f>
        <v>1.5</v>
      </c>
    </row>
    <row r="37" customFormat="false" ht="31.5" hidden="false" customHeight="false" outlineLevel="0" collapsed="false">
      <c r="B37" s="25"/>
      <c r="C37" s="39"/>
      <c r="D37" s="24" t="s">
        <v>87</v>
      </c>
      <c r="E37" s="25" t="s">
        <v>88</v>
      </c>
      <c r="F37" s="24"/>
      <c r="G37" s="25" t="s">
        <v>17</v>
      </c>
      <c r="H37" s="19" t="n">
        <f aca="false">M37</f>
        <v>0.31</v>
      </c>
      <c r="I37" s="26" t="n">
        <f aca="false">H37/$H$44</f>
        <v>0.00387483906340305</v>
      </c>
      <c r="J37" s="26"/>
      <c r="K37" s="22"/>
      <c r="L37" s="28" t="n">
        <v>310000</v>
      </c>
      <c r="M37" s="23" t="n">
        <f aca="false">L37/1000000</f>
        <v>0.31</v>
      </c>
    </row>
    <row r="38" customFormat="false" ht="31.5" hidden="false" customHeight="false" outlineLevel="0" collapsed="false">
      <c r="B38" s="25"/>
      <c r="C38" s="39"/>
      <c r="D38" s="24" t="s">
        <v>89</v>
      </c>
      <c r="E38" s="25" t="s">
        <v>90</v>
      </c>
      <c r="F38" s="24"/>
      <c r="G38" s="25" t="s">
        <v>17</v>
      </c>
      <c r="H38" s="19" t="n">
        <f aca="false">M38</f>
        <v>0.5</v>
      </c>
      <c r="I38" s="26" t="n">
        <f aca="false">H38/$H$44</f>
        <v>0.00624974042484363</v>
      </c>
      <c r="J38" s="26"/>
      <c r="K38" s="22"/>
      <c r="L38" s="28" t="n">
        <v>500000</v>
      </c>
      <c r="M38" s="23" t="n">
        <f aca="false">L38/1000000</f>
        <v>0.5</v>
      </c>
    </row>
    <row r="39" customFormat="false" ht="47.25" hidden="false" customHeight="false" outlineLevel="0" collapsed="false">
      <c r="B39" s="25"/>
      <c r="C39" s="39"/>
      <c r="D39" s="24" t="s">
        <v>91</v>
      </c>
      <c r="E39" s="25" t="s">
        <v>92</v>
      </c>
      <c r="F39" s="24"/>
      <c r="G39" s="25" t="s">
        <v>17</v>
      </c>
      <c r="H39" s="19" t="n">
        <f aca="false">M39</f>
        <v>0.9</v>
      </c>
      <c r="I39" s="26" t="n">
        <f aca="false">H39/$H$44</f>
        <v>0.0112495327647185</v>
      </c>
      <c r="J39" s="26"/>
      <c r="K39" s="22"/>
      <c r="L39" s="28" t="n">
        <v>900000</v>
      </c>
      <c r="M39" s="23" t="n">
        <f aca="false">L39/1000000</f>
        <v>0.9</v>
      </c>
    </row>
    <row r="40" customFormat="false" ht="47.25" hidden="false" customHeight="false" outlineLevel="0" collapsed="false">
      <c r="B40" s="25"/>
      <c r="C40" s="39"/>
      <c r="D40" s="24" t="s">
        <v>93</v>
      </c>
      <c r="E40" s="25" t="s">
        <v>94</v>
      </c>
      <c r="F40" s="24"/>
      <c r="G40" s="25" t="s">
        <v>17</v>
      </c>
      <c r="H40" s="19" t="n">
        <f aca="false">M40</f>
        <v>2</v>
      </c>
      <c r="I40" s="26" t="n">
        <f aca="false">H40/$H$44</f>
        <v>0.0249989616993745</v>
      </c>
      <c r="J40" s="26"/>
      <c r="K40" s="22"/>
      <c r="L40" s="28" t="n">
        <v>2000000</v>
      </c>
      <c r="M40" s="23" t="n">
        <f aca="false">L40/1000000</f>
        <v>2</v>
      </c>
    </row>
    <row r="41" customFormat="false" ht="31.5" hidden="false" customHeight="true" outlineLevel="0" collapsed="false">
      <c r="B41" s="25"/>
      <c r="C41" s="31" t="s">
        <v>13</v>
      </c>
      <c r="D41" s="40" t="s">
        <v>95</v>
      </c>
      <c r="E41" s="41" t="s">
        <v>96</v>
      </c>
      <c r="F41" s="42" t="s">
        <v>16</v>
      </c>
      <c r="G41" s="25" t="s">
        <v>17</v>
      </c>
      <c r="H41" s="19" t="n">
        <f aca="false">M41</f>
        <v>12.5</v>
      </c>
      <c r="I41" s="26" t="n">
        <f aca="false">H41/$H$44</f>
        <v>0.156243510621091</v>
      </c>
      <c r="J41" s="26" t="n">
        <f aca="false">(H41+H42+H43)/H44</f>
        <v>0.231281927744233</v>
      </c>
      <c r="K41" s="22"/>
      <c r="L41" s="23" t="n">
        <v>12500000</v>
      </c>
      <c r="M41" s="23" t="n">
        <f aca="false">L41/1000000</f>
        <v>12.5</v>
      </c>
    </row>
    <row r="42" customFormat="false" ht="73.5" hidden="false" customHeight="true" outlineLevel="0" collapsed="false">
      <c r="B42" s="25"/>
      <c r="C42" s="31"/>
      <c r="D42" s="43" t="s">
        <v>97</v>
      </c>
      <c r="E42" s="25" t="s">
        <v>98</v>
      </c>
      <c r="F42" s="42"/>
      <c r="G42" s="25" t="s">
        <v>17</v>
      </c>
      <c r="H42" s="19" t="n">
        <f aca="false">M42</f>
        <v>5.03893135</v>
      </c>
      <c r="I42" s="26" t="n">
        <f aca="false">H42/$H$44</f>
        <v>0.0629840259122137</v>
      </c>
      <c r="J42" s="26"/>
      <c r="K42" s="22"/>
      <c r="L42" s="23" t="n">
        <v>5038931.35</v>
      </c>
      <c r="M42" s="23" t="n">
        <f aca="false">L42/1000000</f>
        <v>5.03893135</v>
      </c>
    </row>
    <row r="43" customFormat="false" ht="73.5" hidden="false" customHeight="true" outlineLevel="0" collapsed="false">
      <c r="B43" s="25"/>
      <c r="C43" s="31"/>
      <c r="D43" s="30" t="s">
        <v>99</v>
      </c>
      <c r="E43" s="25" t="s">
        <v>100</v>
      </c>
      <c r="F43" s="42"/>
      <c r="G43" s="25" t="s">
        <v>17</v>
      </c>
      <c r="H43" s="19" t="n">
        <f aca="false">M43</f>
        <v>0.96439135</v>
      </c>
      <c r="I43" s="26" t="n">
        <f aca="false">H43/$H$44</f>
        <v>0.012054391210929</v>
      </c>
      <c r="J43" s="26"/>
      <c r="K43" s="22"/>
      <c r="L43" s="23" t="n">
        <v>964391.35</v>
      </c>
      <c r="M43" s="23" t="n">
        <f aca="false">L43/1000000</f>
        <v>0.96439135</v>
      </c>
    </row>
    <row r="44" customFormat="false" ht="15.75" hidden="false" customHeight="false" outlineLevel="0" collapsed="false">
      <c r="E44" s="44"/>
      <c r="F44" s="44"/>
      <c r="G44" s="45"/>
      <c r="H44" s="46" t="n">
        <f aca="false">SUM(H5:H43)</f>
        <v>80.0033227</v>
      </c>
      <c r="I44" s="26" t="n">
        <f aca="false">SUM(I5:I43)</f>
        <v>1</v>
      </c>
      <c r="J44" s="26" t="n">
        <f aca="false">SUM(J5:J42)</f>
        <v>1</v>
      </c>
      <c r="L44" s="46" t="n">
        <v>964391.35</v>
      </c>
      <c r="M44" s="23" t="n">
        <f aca="false">L44/1000000</f>
        <v>0.96439135</v>
      </c>
    </row>
    <row r="45" customFormat="false" ht="15" hidden="false" customHeight="false" outlineLevel="0" collapsed="false">
      <c r="E45" s="44"/>
      <c r="F45" s="44"/>
      <c r="G45" s="45"/>
      <c r="H45" s="46"/>
      <c r="I45" s="26"/>
      <c r="J45" s="26"/>
      <c r="L45" s="46"/>
      <c r="M45" s="23"/>
    </row>
    <row r="46" customFormat="false" ht="15" hidden="false" customHeight="false" outlineLevel="0" collapsed="false">
      <c r="B46" s="47" t="s">
        <v>101</v>
      </c>
      <c r="C46" s="47"/>
      <c r="E46" s="44"/>
      <c r="F46" s="44"/>
      <c r="G46" s="45"/>
      <c r="H46" s="46"/>
      <c r="I46" s="26"/>
      <c r="J46" s="26"/>
      <c r="L46" s="46"/>
      <c r="M46" s="23"/>
    </row>
    <row r="47" customFormat="false" ht="15" hidden="false" customHeight="false" outlineLevel="0" collapsed="false">
      <c r="D47" s="4" t="s">
        <v>102</v>
      </c>
      <c r="E47" s="44" t="s">
        <v>103</v>
      </c>
      <c r="F47" s="44"/>
      <c r="G47" s="45"/>
      <c r="H47" s="46" t="n">
        <v>6.5</v>
      </c>
      <c r="I47" s="26"/>
      <c r="J47" s="26"/>
      <c r="L47" s="46"/>
      <c r="M47" s="23"/>
    </row>
    <row r="48" customFormat="false" ht="31.6" hidden="false" customHeight="true" outlineLevel="0" collapsed="false">
      <c r="D48" s="4" t="s">
        <v>104</v>
      </c>
      <c r="E48" s="44" t="s">
        <v>103</v>
      </c>
      <c r="F48" s="44"/>
      <c r="G48" s="45"/>
      <c r="H48" s="46" t="n">
        <v>1</v>
      </c>
      <c r="I48" s="26"/>
      <c r="J48" s="26"/>
      <c r="L48" s="46"/>
      <c r="M48" s="23"/>
    </row>
    <row r="49" customFormat="false" ht="15" hidden="false" customHeight="false" outlineLevel="0" collapsed="false">
      <c r="D49" s="4" t="s">
        <v>105</v>
      </c>
      <c r="E49" s="44" t="s">
        <v>103</v>
      </c>
      <c r="F49" s="44"/>
      <c r="G49" s="45"/>
      <c r="H49" s="46" t="n">
        <v>0.52</v>
      </c>
      <c r="I49" s="26"/>
      <c r="J49" s="26"/>
      <c r="L49" s="46"/>
      <c r="M49" s="23"/>
    </row>
    <row r="50" customFormat="false" ht="15" hidden="false" customHeight="false" outlineLevel="0" collapsed="false">
      <c r="D50" s="4" t="s">
        <v>106</v>
      </c>
      <c r="E50" s="44" t="s">
        <v>103</v>
      </c>
      <c r="F50" s="44"/>
      <c r="G50" s="45"/>
      <c r="H50" s="46" t="n">
        <v>1.5</v>
      </c>
      <c r="I50" s="26"/>
      <c r="J50" s="26"/>
      <c r="L50" s="46"/>
      <c r="M50" s="23"/>
    </row>
    <row r="52" customFormat="false" ht="16.5" hidden="false" customHeight="false" outlineLevel="0" collapsed="false"/>
    <row r="53" customFormat="false" ht="21.75" hidden="false" customHeight="false" outlineLevel="0" collapsed="false">
      <c r="C53" s="48" t="s">
        <v>107</v>
      </c>
    </row>
    <row r="54" customFormat="false" ht="16.5" hidden="false" customHeight="false" outlineLevel="0" collapsed="false"/>
    <row r="55" customFormat="false" ht="48" hidden="false" customHeight="false" outlineLevel="0" collapsed="false">
      <c r="B55" s="49" t="s">
        <v>1</v>
      </c>
      <c r="C55" s="49" t="s">
        <v>2</v>
      </c>
      <c r="D55" s="49" t="s">
        <v>3</v>
      </c>
      <c r="E55" s="49" t="s">
        <v>4</v>
      </c>
      <c r="F55" s="12" t="s">
        <v>5</v>
      </c>
      <c r="G55" s="12" t="s">
        <v>6</v>
      </c>
      <c r="H55" s="12" t="s">
        <v>7</v>
      </c>
      <c r="I55" s="12" t="s">
        <v>8</v>
      </c>
      <c r="J55" s="12" t="s">
        <v>9</v>
      </c>
      <c r="K55" s="11"/>
      <c r="L55" s="12" t="s">
        <v>10</v>
      </c>
      <c r="M55" s="12" t="s">
        <v>11</v>
      </c>
    </row>
    <row r="56" customFormat="false" ht="78.75" hidden="false" customHeight="false" outlineLevel="0" collapsed="false">
      <c r="B56" s="50" t="s">
        <v>108</v>
      </c>
      <c r="C56" s="51" t="s">
        <v>13</v>
      </c>
      <c r="D56" s="52" t="s">
        <v>109</v>
      </c>
      <c r="E56" s="50" t="s">
        <v>109</v>
      </c>
      <c r="F56" s="17" t="s">
        <v>16</v>
      </c>
      <c r="G56" s="25" t="s">
        <v>17</v>
      </c>
      <c r="H56" s="19" t="n">
        <f aca="false">H5+H6+H7+H8+H22+H33+H34+H41+H42+H43</f>
        <v>45.2033227</v>
      </c>
      <c r="I56" s="50" t="s">
        <v>109</v>
      </c>
      <c r="J56" s="26" t="n">
        <f aca="false">J5+J6+J7+J8+J22+J33+J34+J41</f>
        <v>0.565018066430883</v>
      </c>
    </row>
    <row r="57" customFormat="false" ht="47.25" hidden="false" customHeight="false" outlineLevel="0" collapsed="false">
      <c r="B57" s="53" t="s">
        <v>108</v>
      </c>
      <c r="C57" s="31" t="s">
        <v>24</v>
      </c>
      <c r="D57" s="25" t="s">
        <v>109</v>
      </c>
      <c r="E57" s="53" t="s">
        <v>109</v>
      </c>
      <c r="F57" s="24" t="s">
        <v>27</v>
      </c>
      <c r="G57" s="25" t="s">
        <v>17</v>
      </c>
      <c r="H57" s="19" t="n">
        <f aca="false">H9+H10+H11+H12+H13+H14+H15+H16+H17+H18+H19+H20+H21+H23+H24+H25+H26+H27+H28+H29+H30+H31+H32+H35+H36+H37+H38+H39+H40</f>
        <v>34.8</v>
      </c>
      <c r="I57" s="53" t="s">
        <v>109</v>
      </c>
      <c r="J57" s="26" t="n">
        <f aca="false">J9+J10+J11+J12+J13+J14+J15+J16+J17+J18+J19+J20+J21+J23+J24+J25+J26+J27+J28+J29+J30+J31+J32+J35+J36+J37+J38+J39+J40</f>
        <v>0.434981933569117</v>
      </c>
    </row>
    <row r="58" customFormat="false" ht="25.3" hidden="false" customHeight="false" outlineLevel="0" collapsed="false">
      <c r="B58" s="53" t="s">
        <v>110</v>
      </c>
      <c r="C58" s="31" t="s">
        <v>111</v>
      </c>
      <c r="D58" s="25" t="s">
        <v>109</v>
      </c>
      <c r="E58" s="53" t="s">
        <v>109</v>
      </c>
      <c r="F58" s="24"/>
      <c r="G58" s="25" t="s">
        <v>112</v>
      </c>
      <c r="H58" s="19" t="n">
        <f aca="false">SUM(H47:H50)</f>
        <v>9.52</v>
      </c>
      <c r="I58" s="53" t="s">
        <v>109</v>
      </c>
      <c r="J58" s="26"/>
    </row>
    <row r="59" customFormat="false" ht="15.75" hidden="false" customHeight="false" outlineLevel="0" collapsed="false">
      <c r="H59" s="46" t="n">
        <f aca="false">SUM(H56:H57)+H58</f>
        <v>89.5233227</v>
      </c>
      <c r="J59" s="26" t="n">
        <f aca="false">SUM(J56:J57)</f>
        <v>1</v>
      </c>
    </row>
    <row r="71" customFormat="false" ht="15.75" hidden="false" customHeight="false" outlineLevel="0" collapsed="false">
      <c r="I71" s="46"/>
    </row>
  </sheetData>
  <mergeCells count="31">
    <mergeCell ref="B5:B15"/>
    <mergeCell ref="C5:C8"/>
    <mergeCell ref="F5:F8"/>
    <mergeCell ref="J5:J8"/>
    <mergeCell ref="C9:C15"/>
    <mergeCell ref="F9:F15"/>
    <mergeCell ref="J9:J15"/>
    <mergeCell ref="B16:B21"/>
    <mergeCell ref="C16:C21"/>
    <mergeCell ref="F16:F21"/>
    <mergeCell ref="J16:J21"/>
    <mergeCell ref="B22:B25"/>
    <mergeCell ref="C23:C25"/>
    <mergeCell ref="F23:F25"/>
    <mergeCell ref="J23:J25"/>
    <mergeCell ref="B26:B30"/>
    <mergeCell ref="C26:C30"/>
    <mergeCell ref="F26:F30"/>
    <mergeCell ref="J26:J30"/>
    <mergeCell ref="B31:B33"/>
    <mergeCell ref="C31:C32"/>
    <mergeCell ref="F31:F32"/>
    <mergeCell ref="J31:J32"/>
    <mergeCell ref="B34:B43"/>
    <mergeCell ref="C35:C40"/>
    <mergeCell ref="F35:F40"/>
    <mergeCell ref="J35:J40"/>
    <mergeCell ref="C41:C43"/>
    <mergeCell ref="F41:F43"/>
    <mergeCell ref="J41:J43"/>
    <mergeCell ref="B46:C46"/>
  </mergeCells>
  <printOptions headings="false" gridLines="false" gridLinesSet="true" horizontalCentered="true" verticalCentered="false"/>
  <pageMargins left="0.315277777777778" right="0.315277777777778" top="0.157638888888889" bottom="0.354166666666667" header="0.511805555555555" footer="0.511805555555555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2019-05-20T08:40:14Z</dcterms:created>
  <dc:creator>Salvatore Giardina</dc:creator>
  <dc:description/>
  <dc:language>it-IT</dc:language>
  <cp:lastModifiedBy/>
  <cp:lastPrinted>2019-06-14T07:29:27Z</cp:lastPrinted>
  <dcterms:modified xsi:type="dcterms:W3CDTF">2019-06-30T17:29:27Z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